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513\Desktop\Field Engineering\"/>
    </mc:Choice>
  </mc:AlternateContent>
  <xr:revisionPtr revIDLastSave="0" documentId="8_{7E1DE6A0-86EB-4891-AF6A-7F50C1602AAB}" xr6:coauthVersionLast="31" xr6:coauthVersionMax="31" xr10:uidLastSave="{00000000-0000-0000-0000-000000000000}"/>
  <bookViews>
    <workbookView xWindow="0" yWindow="0" windowWidth="21945" windowHeight="8085" tabRatio="860" activeTab="1"/>
  </bookViews>
  <sheets>
    <sheet name="S603 Single Wall" sheetId="6" r:id="rId1"/>
    <sheet name="S603 Double Wall" sheetId="5" r:id="rId2"/>
    <sheet name="Details" sheetId="7" state="hidden" r:id="rId3"/>
  </sheets>
  <calcPr calcId="179017"/>
</workbook>
</file>

<file path=xl/calcChain.xml><?xml version="1.0" encoding="utf-8"?>
<calcChain xmlns="http://schemas.openxmlformats.org/spreadsheetml/2006/main">
  <c r="K14" i="5" l="1"/>
  <c r="H14" i="5"/>
  <c r="D17" i="7"/>
  <c r="D18" i="7"/>
  <c r="D19" i="7"/>
  <c r="D20" i="7"/>
  <c r="J20" i="7"/>
  <c r="A22" i="7"/>
  <c r="B17" i="7"/>
  <c r="B22" i="7"/>
  <c r="A23" i="7"/>
  <c r="C23" i="7"/>
  <c r="B23" i="7"/>
  <c r="A24" i="7"/>
  <c r="B19" i="7"/>
  <c r="B24" i="7"/>
  <c r="B11" i="7"/>
  <c r="A11" i="7"/>
  <c r="E11" i="7"/>
  <c r="B10" i="7"/>
  <c r="A10" i="7"/>
  <c r="C10" i="7"/>
  <c r="B9" i="7"/>
  <c r="A9" i="7"/>
  <c r="E9" i="7"/>
  <c r="J7" i="7"/>
  <c r="D6" i="7"/>
  <c r="D5" i="7"/>
  <c r="D4" i="7"/>
  <c r="H7" i="6"/>
  <c r="F7" i="6"/>
  <c r="H6" i="6"/>
  <c r="F6" i="6"/>
  <c r="J13" i="5"/>
  <c r="G13" i="5"/>
  <c r="J8" i="5"/>
  <c r="G8" i="5"/>
  <c r="J7" i="5"/>
  <c r="G7" i="5"/>
  <c r="C9" i="7"/>
  <c r="I17" i="7"/>
  <c r="E22" i="7"/>
  <c r="B18" i="7"/>
  <c r="I18" i="7"/>
  <c r="E24" i="7"/>
  <c r="E23" i="7"/>
  <c r="C22" i="7"/>
  <c r="D22" i="7"/>
  <c r="A17" i="7"/>
  <c r="I19" i="7"/>
  <c r="C24" i="7"/>
  <c r="D24" i="7"/>
  <c r="A19" i="7"/>
  <c r="D23" i="7"/>
  <c r="A18" i="7"/>
  <c r="D10" i="7"/>
  <c r="A5" i="7"/>
  <c r="M5" i="7"/>
  <c r="C11" i="7"/>
  <c r="D11" i="7"/>
  <c r="F11" i="7"/>
  <c r="J12" i="5"/>
  <c r="B4" i="7"/>
  <c r="I4" i="7"/>
  <c r="B6" i="7"/>
  <c r="I6" i="7"/>
  <c r="E10" i="7"/>
  <c r="D9" i="7"/>
  <c r="A4" i="7"/>
  <c r="B5" i="7"/>
  <c r="F10" i="7"/>
  <c r="G12" i="5"/>
  <c r="G5" i="7"/>
  <c r="H5" i="7"/>
  <c r="F23" i="7"/>
  <c r="F11" i="6"/>
  <c r="F22" i="7"/>
  <c r="D11" i="6"/>
  <c r="D8" i="6"/>
  <c r="F8" i="6"/>
  <c r="L17" i="7"/>
  <c r="G17" i="7"/>
  <c r="H17" i="7"/>
  <c r="M17" i="7"/>
  <c r="H10" i="6"/>
  <c r="F10" i="6"/>
  <c r="J17" i="7"/>
  <c r="K17" i="7"/>
  <c r="G22" i="7"/>
  <c r="D9" i="6"/>
  <c r="F24" i="7"/>
  <c r="H11" i="6"/>
  <c r="K18" i="7"/>
  <c r="G23" i="7"/>
  <c r="F9" i="6"/>
  <c r="M18" i="7"/>
  <c r="G19" i="7"/>
  <c r="H19" i="7"/>
  <c r="K19" i="7"/>
  <c r="G24" i="7"/>
  <c r="H9" i="6"/>
  <c r="M19" i="7"/>
  <c r="L19" i="7"/>
  <c r="J19" i="7"/>
  <c r="G18" i="7"/>
  <c r="H18" i="7"/>
  <c r="L18" i="7"/>
  <c r="J18" i="7"/>
  <c r="A6" i="7"/>
  <c r="M6" i="7"/>
  <c r="J5" i="7"/>
  <c r="D9" i="5"/>
  <c r="G9" i="5"/>
  <c r="I5" i="7"/>
  <c r="F9" i="7"/>
  <c r="D12" i="5"/>
  <c r="K5" i="7"/>
  <c r="G10" i="7"/>
  <c r="G10" i="5"/>
  <c r="H13" i="5"/>
  <c r="L5" i="7"/>
  <c r="G11" i="5"/>
  <c r="J11" i="5"/>
  <c r="L4" i="7"/>
  <c r="G4" i="7"/>
  <c r="H4" i="7"/>
  <c r="M4" i="7"/>
  <c r="K4" i="7"/>
  <c r="J4" i="7"/>
  <c r="G6" i="7"/>
  <c r="H6" i="7"/>
  <c r="K6" i="7"/>
  <c r="G11" i="7"/>
  <c r="J10" i="5"/>
  <c r="J14" i="5"/>
  <c r="J6" i="7"/>
  <c r="L6" i="7"/>
  <c r="H8" i="6"/>
  <c r="J9" i="5"/>
  <c r="G14" i="5"/>
  <c r="G9" i="7"/>
  <c r="D10" i="5"/>
  <c r="E13" i="5"/>
  <c r="K13" i="5"/>
  <c r="D14" i="5"/>
</calcChain>
</file>

<file path=xl/sharedStrings.xml><?xml version="1.0" encoding="utf-8"?>
<sst xmlns="http://schemas.openxmlformats.org/spreadsheetml/2006/main" count="130" uniqueCount="49">
  <si>
    <t>Head</t>
  </si>
  <si>
    <t xml:space="preserve"> </t>
  </si>
  <si>
    <t>Buckling</t>
  </si>
  <si>
    <t>CALCULATED</t>
  </si>
  <si>
    <t>T</t>
  </si>
  <si>
    <t>Pressure</t>
  </si>
  <si>
    <t>Elasticity</t>
  </si>
  <si>
    <t>U</t>
  </si>
  <si>
    <t>Delta-P</t>
  </si>
  <si>
    <t xml:space="preserve">   L/D</t>
  </si>
  <si>
    <t xml:space="preserve">          NUMBER OF STIFFENERS</t>
  </si>
  <si>
    <t>L/D</t>
  </si>
  <si>
    <t>NA</t>
  </si>
  <si>
    <t>1 STIFFENER</t>
  </si>
  <si>
    <t>MULT. GAL TIMES 0.80</t>
  </si>
  <si>
    <t>2 STIFFENERS</t>
  </si>
  <si>
    <t>MULT. GAL BY .7143</t>
  </si>
  <si>
    <t xml:space="preserve">  </t>
  </si>
  <si>
    <t>BURIAL DEPTH, meters</t>
  </si>
  <si>
    <t>TANK CAPACITY, liters</t>
  </si>
  <si>
    <t>TANK DIAMETER, meters</t>
  </si>
  <si>
    <t>TANK LENGTH, meters</t>
  </si>
  <si>
    <t>TANK THICKNESS, mm</t>
  </si>
  <si>
    <r>
      <t>M OF I reqd, cm</t>
    </r>
    <r>
      <rPr>
        <vertAlign val="superscript"/>
        <sz val="10"/>
        <rFont val="Arial"/>
        <family val="2"/>
      </rPr>
      <t>4</t>
    </r>
  </si>
  <si>
    <t>Radius, In</t>
  </si>
  <si>
    <t>Tequiv, mm</t>
  </si>
  <si>
    <t>Input Cells</t>
  </si>
  <si>
    <t>Output Cells</t>
  </si>
  <si>
    <t>Input</t>
  </si>
  <si>
    <t>Output</t>
  </si>
  <si>
    <t>Primary min thickness = 3.12mm</t>
  </si>
  <si>
    <t>TANK CALCULATIONS DOUBLE WALL TYPE I USING S603</t>
  </si>
  <si>
    <t>Diameter, M</t>
  </si>
  <si>
    <t>Liters</t>
  </si>
  <si>
    <r>
      <t>Area, m</t>
    </r>
    <r>
      <rPr>
        <b/>
        <u/>
        <vertAlign val="superscript"/>
        <sz val="10"/>
        <rFont val="Arial"/>
        <family val="2"/>
      </rPr>
      <t>2</t>
    </r>
  </si>
  <si>
    <t>Length, m.</t>
  </si>
  <si>
    <t>Length, mm.</t>
  </si>
  <si>
    <t>Radius, mm</t>
  </si>
  <si>
    <t>Thickness, mm.</t>
  </si>
  <si>
    <r>
      <t>M OF I reqd, mm</t>
    </r>
    <r>
      <rPr>
        <vertAlign val="superscript"/>
        <sz val="10"/>
        <rFont val="Arial"/>
        <family val="2"/>
      </rPr>
      <t>4</t>
    </r>
  </si>
  <si>
    <t>Radius, M.</t>
  </si>
  <si>
    <t>Length, M.</t>
  </si>
  <si>
    <t>NUMBER OF STIFFENERS</t>
  </si>
  <si>
    <t>SW Formulas</t>
  </si>
  <si>
    <t>DW Formulas</t>
  </si>
  <si>
    <t>TANK CALCULATIONS SINGLE WALL USING S603</t>
  </si>
  <si>
    <t>Incorrect Output</t>
  </si>
  <si>
    <t>Tpri. mm</t>
  </si>
  <si>
    <t>Tsec.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</si>
</sst>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.####"/>
  </numFmts>
  <fonts count="1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sz val="11"/>
      <name val="Courier New"/>
      <family val="3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1">
    <xf numFmtId="0" fontId="0" fillId="0" borderId="0" xfId="0"/>
    <xf numFmtId="0" fontId="0" fillId="0" borderId="0" xfId="0" applyProtection="1">
      <protection locked="0"/>
    </xf>
    <xf numFmtId="0" fontId="0" fillId="0" borderId="0" xfId="0" applyBorder="1"/>
    <xf numFmtId="0" fontId="0" fillId="0" borderId="0" xfId="0" applyProtection="1"/>
    <xf numFmtId="0" fontId="0" fillId="0" borderId="0" xfId="0" applyFill="1"/>
    <xf numFmtId="0" fontId="8" fillId="0" borderId="0" xfId="1" applyFont="1"/>
    <xf numFmtId="0" fontId="8" fillId="0" borderId="0" xfId="1" applyFont="1" applyBorder="1"/>
    <xf numFmtId="0" fontId="0" fillId="0" borderId="0" xfId="0" applyFill="1" applyBorder="1" applyAlignment="1">
      <alignment horizontal="center"/>
    </xf>
    <xf numFmtId="0" fontId="0" fillId="0" borderId="0" xfId="0" applyBorder="1" applyProtection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172" fontId="0" fillId="0" borderId="0" xfId="0" applyNumberFormat="1" applyFill="1" applyBorder="1" applyAlignment="1">
      <alignment horizontal="center"/>
    </xf>
    <xf numFmtId="0" fontId="2" fillId="2" borderId="0" xfId="0" applyFont="1" applyFill="1" applyProtection="1"/>
    <xf numFmtId="0" fontId="0" fillId="2" borderId="1" xfId="0" applyFill="1" applyBorder="1" applyProtection="1">
      <protection locked="0"/>
    </xf>
    <xf numFmtId="0" fontId="0" fillId="0" borderId="1" xfId="0" applyBorder="1"/>
    <xf numFmtId="0" fontId="5" fillId="0" borderId="1" xfId="0" applyFont="1" applyBorder="1"/>
    <xf numFmtId="0" fontId="0" fillId="0" borderId="1" xfId="0" applyBorder="1" applyProtection="1"/>
    <xf numFmtId="0" fontId="4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3" borderId="0" xfId="0" applyFill="1" applyProtection="1"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3" fontId="0" fillId="3" borderId="4" xfId="0" applyNumberForma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3" fontId="0" fillId="3" borderId="6" xfId="0" applyNumberFormat="1" applyFill="1" applyBorder="1" applyAlignment="1" applyProtection="1">
      <alignment horizont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hidden="1"/>
    </xf>
    <xf numFmtId="0" fontId="2" fillId="4" borderId="1" xfId="0" applyFont="1" applyFill="1" applyBorder="1" applyProtection="1"/>
    <xf numFmtId="0" fontId="0" fillId="4" borderId="1" xfId="0" applyFill="1" applyBorder="1" applyProtection="1"/>
    <xf numFmtId="0" fontId="0" fillId="4" borderId="1" xfId="0" applyFill="1" applyBorder="1"/>
    <xf numFmtId="0" fontId="9" fillId="0" borderId="9" xfId="0" applyFont="1" applyFill="1" applyBorder="1" applyAlignment="1">
      <alignment horizontal="center"/>
    </xf>
    <xf numFmtId="0" fontId="9" fillId="3" borderId="9" xfId="0" applyFont="1" applyFill="1" applyBorder="1" applyAlignment="1" applyProtection="1">
      <alignment horizontal="center"/>
      <protection hidden="1"/>
    </xf>
    <xf numFmtId="0" fontId="10" fillId="0" borderId="0" xfId="0" applyFont="1"/>
    <xf numFmtId="0" fontId="0" fillId="4" borderId="0" xfId="0" applyFont="1" applyFill="1" applyProtection="1"/>
    <xf numFmtId="2" fontId="0" fillId="4" borderId="1" xfId="0" applyNumberFormat="1" applyFill="1" applyBorder="1"/>
    <xf numFmtId="0" fontId="4" fillId="0" borderId="0" xfId="0" applyFont="1"/>
    <xf numFmtId="0" fontId="0" fillId="5" borderId="0" xfId="0" applyFill="1"/>
    <xf numFmtId="0" fontId="0" fillId="6" borderId="0" xfId="0" applyFill="1" applyProtection="1">
      <protection hidden="1"/>
    </xf>
    <xf numFmtId="0" fontId="10" fillId="6" borderId="0" xfId="0" applyFont="1" applyFill="1" applyProtection="1"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6" borderId="1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1" xfId="0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6" borderId="1" xfId="0" applyFont="1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2" fillId="6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4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172" fontId="0" fillId="0" borderId="0" xfId="0" applyNumberFormat="1" applyFill="1" applyBorder="1" applyAlignment="1" applyProtection="1">
      <alignment horizontal="center"/>
      <protection hidden="1"/>
    </xf>
    <xf numFmtId="2" fontId="0" fillId="4" borderId="1" xfId="0" applyNumberFormat="1" applyFill="1" applyBorder="1" applyProtection="1">
      <protection hidden="1"/>
    </xf>
    <xf numFmtId="2" fontId="0" fillId="6" borderId="0" xfId="0" applyNumberFormat="1" applyFill="1" applyProtection="1">
      <protection hidden="1"/>
    </xf>
    <xf numFmtId="2" fontId="0" fillId="6" borderId="1" xfId="0" applyNumberFormat="1" applyFill="1" applyBorder="1" applyProtection="1">
      <protection hidden="1"/>
    </xf>
    <xf numFmtId="2" fontId="0" fillId="0" borderId="1" xfId="0" applyNumberFormat="1" applyFill="1" applyBorder="1" applyProtection="1">
      <protection hidden="1"/>
    </xf>
    <xf numFmtId="2" fontId="0" fillId="4" borderId="1" xfId="0" applyNumberFormat="1" applyFill="1" applyBorder="1" applyProtection="1"/>
    <xf numFmtId="2" fontId="2" fillId="4" borderId="1" xfId="0" applyNumberFormat="1" applyFont="1" applyFill="1" applyBorder="1" applyProtection="1">
      <protection hidden="1"/>
    </xf>
    <xf numFmtId="2" fontId="0" fillId="4" borderId="10" xfId="0" applyNumberFormat="1" applyFill="1" applyBorder="1" applyProtection="1">
      <protection hidden="1"/>
    </xf>
    <xf numFmtId="2" fontId="0" fillId="2" borderId="1" xfId="0" applyNumberFormat="1" applyFill="1" applyBorder="1" applyProtection="1">
      <protection locked="0"/>
    </xf>
    <xf numFmtId="0" fontId="4" fillId="6" borderId="0" xfId="0" applyFont="1" applyFill="1" applyAlignment="1" applyProtection="1">
      <alignment horizontal="center" vertical="center"/>
      <protection hidden="1"/>
    </xf>
  </cellXfs>
  <cellStyles count="2">
    <cellStyle name="Normal" xfId="0" builtinId="0"/>
    <cellStyle name="Normal_Roark" xfId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6"/>
  <sheetViews>
    <sheetView showGridLines="0" workbookViewId="0">
      <selection activeCell="D7" sqref="D7"/>
    </sheetView>
  </sheetViews>
  <sheetFormatPr defaultRowHeight="12.75" x14ac:dyDescent="0.2"/>
  <cols>
    <col min="1" max="1" width="5.7109375" customWidth="1"/>
    <col min="2" max="2" width="25.5703125" bestFit="1" customWidth="1"/>
    <col min="3" max="3" width="10.7109375" customWidth="1"/>
    <col min="6" max="6" width="13.42578125" bestFit="1" customWidth="1"/>
    <col min="11" max="11" width="19.5703125" customWidth="1"/>
    <col min="12" max="12" width="11.140625" customWidth="1"/>
    <col min="17" max="17" width="12" customWidth="1"/>
    <col min="21" max="21" width="12.5703125" customWidth="1"/>
  </cols>
  <sheetData>
    <row r="2" spans="2:14" ht="15" x14ac:dyDescent="0.25">
      <c r="C2" s="57" t="s">
        <v>45</v>
      </c>
    </row>
    <row r="4" spans="2:14" x14ac:dyDescent="0.2">
      <c r="D4" t="s">
        <v>1</v>
      </c>
      <c r="F4" s="60" t="s">
        <v>10</v>
      </c>
    </row>
    <row r="5" spans="2:14" x14ac:dyDescent="0.2">
      <c r="B5" s="15" t="s">
        <v>18</v>
      </c>
      <c r="D5" s="14"/>
      <c r="E5" t="s">
        <v>1</v>
      </c>
      <c r="F5" s="16">
        <v>1</v>
      </c>
      <c r="H5" s="16">
        <v>2</v>
      </c>
    </row>
    <row r="6" spans="2:14" x14ac:dyDescent="0.2">
      <c r="B6" s="15" t="s">
        <v>19</v>
      </c>
      <c r="D6" s="14"/>
      <c r="E6" t="s">
        <v>1</v>
      </c>
      <c r="F6" s="15">
        <f>D6</f>
        <v>0</v>
      </c>
      <c r="H6" s="15">
        <f>D6</f>
        <v>0</v>
      </c>
    </row>
    <row r="7" spans="2:14" x14ac:dyDescent="0.2">
      <c r="B7" s="15" t="s">
        <v>20</v>
      </c>
      <c r="D7" s="14"/>
      <c r="F7" s="15">
        <f>D7</f>
        <v>0</v>
      </c>
      <c r="H7" s="15">
        <f>D7</f>
        <v>0</v>
      </c>
    </row>
    <row r="8" spans="2:14" x14ac:dyDescent="0.2">
      <c r="B8" s="15" t="s">
        <v>21</v>
      </c>
      <c r="D8" s="52" t="e">
        <f>Details!D22</f>
        <v>#DIV/0!</v>
      </c>
      <c r="F8" s="15" t="e">
        <f>D8</f>
        <v>#DIV/0!</v>
      </c>
      <c r="H8" s="15" t="e">
        <f>D8</f>
        <v>#DIV/0!</v>
      </c>
    </row>
    <row r="9" spans="2:14" x14ac:dyDescent="0.2">
      <c r="B9" s="15" t="s">
        <v>22</v>
      </c>
      <c r="D9" s="86" t="e">
        <f>Details!G22</f>
        <v>#DIV/0!</v>
      </c>
      <c r="F9" s="54" t="e">
        <f>Details!G23</f>
        <v>#DIV/0!</v>
      </c>
      <c r="H9" s="54" t="e">
        <f>Details!G24</f>
        <v>#DIV/0!</v>
      </c>
    </row>
    <row r="10" spans="2:14" ht="14.25" x14ac:dyDescent="0.2">
      <c r="B10" s="15" t="s">
        <v>23</v>
      </c>
      <c r="D10" s="17" t="s">
        <v>12</v>
      </c>
      <c r="F10" s="59" t="e">
        <f>(0.11*Details!D17*(Details!A17/2)*((Details!A22*1000)^3))/(Details!E17)</f>
        <v>#DIV/0!</v>
      </c>
      <c r="H10" s="54" t="e">
        <f>(0.11*Details!D17*(Details!A17/3)*((Details!A22*1000)^3)/(Details!E17))</f>
        <v>#DIV/0!</v>
      </c>
    </row>
    <row r="11" spans="2:14" x14ac:dyDescent="0.2">
      <c r="B11" s="15" t="s">
        <v>11</v>
      </c>
      <c r="D11" s="53" t="e">
        <f>Details!F22</f>
        <v>#DIV/0!</v>
      </c>
      <c r="F11" s="54" t="e">
        <f>Details!F23</f>
        <v>#DIV/0!</v>
      </c>
      <c r="H11" s="54" t="e">
        <f>Details!F24</f>
        <v>#DIV/0!</v>
      </c>
    </row>
    <row r="12" spans="2:14" x14ac:dyDescent="0.2">
      <c r="J12" s="10"/>
      <c r="K12" t="s">
        <v>13</v>
      </c>
      <c r="L12" s="11"/>
      <c r="M12" s="11"/>
      <c r="N12" s="10"/>
    </row>
    <row r="13" spans="2:14" x14ac:dyDescent="0.2">
      <c r="J13" s="10"/>
      <c r="K13" t="s">
        <v>14</v>
      </c>
      <c r="L13" s="7"/>
      <c r="M13" s="7"/>
      <c r="N13" s="10"/>
    </row>
    <row r="14" spans="2:14" x14ac:dyDescent="0.2">
      <c r="B14" s="5" t="s">
        <v>30</v>
      </c>
      <c r="J14" s="10"/>
      <c r="K14" t="s">
        <v>15</v>
      </c>
      <c r="L14" s="9"/>
      <c r="M14" s="9"/>
      <c r="N14" s="10"/>
    </row>
    <row r="15" spans="2:14" x14ac:dyDescent="0.2">
      <c r="B15" s="6"/>
      <c r="J15" s="10"/>
      <c r="K15" t="s">
        <v>16</v>
      </c>
      <c r="L15" s="7"/>
      <c r="M15" s="12"/>
      <c r="N15" s="10"/>
    </row>
    <row r="16" spans="2:14" x14ac:dyDescent="0.2">
      <c r="B16" s="8"/>
      <c r="D16" t="s">
        <v>1</v>
      </c>
    </row>
    <row r="17" spans="2:16" x14ac:dyDescent="0.2">
      <c r="B17" s="13" t="s">
        <v>28</v>
      </c>
      <c r="D17" t="s">
        <v>1</v>
      </c>
      <c r="E17" t="s">
        <v>1</v>
      </c>
      <c r="K17" s="18"/>
      <c r="L17" s="2"/>
      <c r="M17" s="2"/>
      <c r="N17" s="2"/>
    </row>
    <row r="18" spans="2:16" x14ac:dyDescent="0.2">
      <c r="B18" s="3"/>
      <c r="D18" t="s">
        <v>1</v>
      </c>
      <c r="K18" s="2"/>
      <c r="L18" s="2"/>
      <c r="M18" s="2"/>
      <c r="N18" s="2"/>
    </row>
    <row r="19" spans="2:16" x14ac:dyDescent="0.2">
      <c r="B19" s="58" t="s">
        <v>29</v>
      </c>
      <c r="C19" t="s">
        <v>1</v>
      </c>
      <c r="D19" t="s">
        <v>1</v>
      </c>
      <c r="K19" s="2"/>
      <c r="L19" s="2"/>
      <c r="M19" s="2"/>
      <c r="N19" s="2"/>
    </row>
    <row r="20" spans="2:16" x14ac:dyDescent="0.2">
      <c r="K20" s="2"/>
      <c r="L20" s="2"/>
      <c r="M20" s="2"/>
      <c r="N20" s="2"/>
    </row>
    <row r="21" spans="2:16" x14ac:dyDescent="0.2">
      <c r="B21" s="61" t="s">
        <v>46</v>
      </c>
      <c r="C21" t="s">
        <v>1</v>
      </c>
      <c r="K21" s="2"/>
      <c r="L21" s="2"/>
      <c r="M21" s="2"/>
      <c r="N21" s="2"/>
    </row>
    <row r="25" spans="2:16" x14ac:dyDescent="0.2">
      <c r="P25" s="1"/>
    </row>
    <row r="113" spans="2:5" x14ac:dyDescent="0.2">
      <c r="B113" t="s">
        <v>1</v>
      </c>
      <c r="C113" t="s">
        <v>1</v>
      </c>
      <c r="D113" t="s">
        <v>1</v>
      </c>
      <c r="E113" t="s">
        <v>17</v>
      </c>
    </row>
    <row r="114" spans="2:5" x14ac:dyDescent="0.2">
      <c r="B114" t="s">
        <v>1</v>
      </c>
      <c r="C114" t="s">
        <v>1</v>
      </c>
      <c r="D114" t="s">
        <v>17</v>
      </c>
      <c r="E114" t="s">
        <v>17</v>
      </c>
    </row>
    <row r="115" spans="2:5" x14ac:dyDescent="0.2">
      <c r="B115" t="s">
        <v>1</v>
      </c>
      <c r="C115" t="s">
        <v>1</v>
      </c>
      <c r="D115" t="s">
        <v>1</v>
      </c>
      <c r="E115" t="s">
        <v>1</v>
      </c>
    </row>
    <row r="116" spans="2:5" x14ac:dyDescent="0.2">
      <c r="E116" t="s">
        <v>1</v>
      </c>
    </row>
  </sheetData>
  <sheetProtection password="C66A" sheet="1"/>
  <conditionalFormatting sqref="D11">
    <cfRule type="cellIs" dxfId="9" priority="2" stopIfTrue="1" operator="greaterThan">
      <formula>6</formula>
    </cfRule>
  </conditionalFormatting>
  <conditionalFormatting sqref="D9">
    <cfRule type="cellIs" dxfId="8" priority="1" stopIfTrue="1" operator="lessThan">
      <formula>3.12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17"/>
  <sheetViews>
    <sheetView showGridLines="0" tabSelected="1" zoomScaleNormal="100" workbookViewId="0">
      <selection activeCell="H26" sqref="H26"/>
    </sheetView>
  </sheetViews>
  <sheetFormatPr defaultColWidth="9.28515625" defaultRowHeight="12.75" x14ac:dyDescent="0.2"/>
  <cols>
    <col min="1" max="1" width="5.7109375" style="62" customWidth="1"/>
    <col min="2" max="2" width="21.5703125" style="62" bestFit="1" customWidth="1"/>
    <col min="3" max="3" width="3.85546875" style="62" customWidth="1"/>
    <col min="4" max="6" width="9.28515625" style="62"/>
    <col min="7" max="7" width="12" style="62" bestFit="1" customWidth="1"/>
    <col min="8" max="8" width="12" style="62" customWidth="1"/>
    <col min="9" max="9" width="9.28515625" style="62"/>
    <col min="10" max="10" width="11.5703125" style="62" customWidth="1"/>
    <col min="11" max="12" width="9.28515625" style="62"/>
    <col min="13" max="13" width="17.42578125" style="62" customWidth="1"/>
    <col min="14" max="14" width="10.5703125" style="62" customWidth="1"/>
    <col min="15" max="16" width="12" style="62" customWidth="1"/>
    <col min="17" max="17" width="10.7109375" style="62" customWidth="1"/>
    <col min="18" max="18" width="12" style="62" customWidth="1"/>
    <col min="19" max="19" width="13.28515625" style="62" customWidth="1"/>
    <col min="20" max="20" width="7.5703125" style="62" customWidth="1"/>
    <col min="21" max="22" width="10.7109375" style="62" customWidth="1"/>
    <col min="23" max="23" width="13.28515625" style="62" customWidth="1"/>
    <col min="24" max="24" width="12" style="62" customWidth="1"/>
    <col min="25" max="25" width="10" style="62" customWidth="1"/>
    <col min="26" max="16384" width="9.28515625" style="62"/>
  </cols>
  <sheetData>
    <row r="3" spans="2:15" ht="15" x14ac:dyDescent="0.25">
      <c r="C3" s="63" t="s">
        <v>31</v>
      </c>
    </row>
    <row r="4" spans="2:15" ht="22.7" customHeight="1" x14ac:dyDescent="0.2"/>
    <row r="5" spans="2:15" s="64" customFormat="1" ht="20.65" customHeight="1" x14ac:dyDescent="0.2">
      <c r="D5" s="64" t="s">
        <v>1</v>
      </c>
      <c r="G5" s="90" t="s">
        <v>42</v>
      </c>
      <c r="H5" s="90"/>
      <c r="I5" s="90"/>
      <c r="J5" s="90"/>
    </row>
    <row r="6" spans="2:15" x14ac:dyDescent="0.2">
      <c r="B6" s="65" t="s">
        <v>18</v>
      </c>
      <c r="D6" s="14"/>
      <c r="E6" s="66"/>
      <c r="F6" s="62" t="s">
        <v>1</v>
      </c>
      <c r="G6" s="67">
        <v>1</v>
      </c>
      <c r="H6" s="68"/>
      <c r="I6" s="69"/>
      <c r="J6" s="67">
        <v>2</v>
      </c>
    </row>
    <row r="7" spans="2:15" x14ac:dyDescent="0.2">
      <c r="B7" s="65" t="s">
        <v>19</v>
      </c>
      <c r="D7" s="14"/>
      <c r="E7" s="66"/>
      <c r="F7" s="62" t="s">
        <v>1</v>
      </c>
      <c r="G7" s="70">
        <f>D7</f>
        <v>0</v>
      </c>
      <c r="H7" s="66"/>
      <c r="I7" s="69"/>
      <c r="J7" s="70">
        <f>D7</f>
        <v>0</v>
      </c>
      <c r="M7" s="74"/>
    </row>
    <row r="8" spans="2:15" x14ac:dyDescent="0.2">
      <c r="B8" s="65" t="s">
        <v>20</v>
      </c>
      <c r="D8" s="14"/>
      <c r="E8" s="66"/>
      <c r="G8" s="70">
        <f>D8</f>
        <v>0</v>
      </c>
      <c r="H8" s="66"/>
      <c r="I8" s="69"/>
      <c r="J8" s="70">
        <f>D8</f>
        <v>0</v>
      </c>
    </row>
    <row r="9" spans="2:15" x14ac:dyDescent="0.2">
      <c r="B9" s="65" t="s">
        <v>21</v>
      </c>
      <c r="D9" s="87" t="e">
        <f>Details!D9</f>
        <v>#DIV/0!</v>
      </c>
      <c r="E9" s="71"/>
      <c r="G9" s="82" t="e">
        <f>D9</f>
        <v>#DIV/0!</v>
      </c>
      <c r="H9" s="66"/>
      <c r="J9" s="82" t="e">
        <f>D9</f>
        <v>#DIV/0!</v>
      </c>
    </row>
    <row r="10" spans="2:15" x14ac:dyDescent="0.2">
      <c r="B10" s="65" t="s">
        <v>25</v>
      </c>
      <c r="D10" s="82" t="e">
        <f>Details!G9</f>
        <v>#DIV/0!</v>
      </c>
      <c r="E10" s="66"/>
      <c r="G10" s="82" t="e">
        <f>Details!G10</f>
        <v>#DIV/0!</v>
      </c>
      <c r="H10" s="66"/>
      <c r="J10" s="82" t="e">
        <f>Details!G11</f>
        <v>#DIV/0!</v>
      </c>
    </row>
    <row r="11" spans="2:15" ht="14.25" x14ac:dyDescent="0.2">
      <c r="B11" s="72" t="s">
        <v>39</v>
      </c>
      <c r="D11" s="65" t="s">
        <v>12</v>
      </c>
      <c r="E11" s="73"/>
      <c r="G11" s="82" t="e">
        <f>(0.11*Details!D4*(Details!A4/2)*((Details!A9*1000)^3))/(Details!E4)</f>
        <v>#DIV/0!</v>
      </c>
      <c r="H11" s="66"/>
      <c r="J11" s="82" t="e">
        <f>(0.11*Details!D4*(Details!A4/3)*((Details!A9*1000)^3)/(Details!E4))</f>
        <v>#DIV/0!</v>
      </c>
      <c r="M11" s="66"/>
      <c r="N11" s="66"/>
      <c r="O11" s="66"/>
    </row>
    <row r="12" spans="2:15" x14ac:dyDescent="0.2">
      <c r="B12" s="65" t="s">
        <v>11</v>
      </c>
      <c r="D12" s="88" t="e">
        <f>Details!F9</f>
        <v>#DIV/0!</v>
      </c>
      <c r="E12" s="73"/>
      <c r="G12" s="88" t="e">
        <f>Details!F10</f>
        <v>#DIV/0!</v>
      </c>
      <c r="H12" s="66"/>
      <c r="J12" s="88" t="e">
        <f>Details!F11</f>
        <v>#DIV/0!</v>
      </c>
      <c r="M12" s="66"/>
      <c r="N12" s="66"/>
      <c r="O12" s="66"/>
    </row>
    <row r="13" spans="2:15" x14ac:dyDescent="0.2">
      <c r="B13" s="72" t="s">
        <v>47</v>
      </c>
      <c r="D13" s="89"/>
      <c r="E13" s="82" t="e">
        <f>(D10^2.5-E14^2.5)^0.4</f>
        <v>#DIV/0!</v>
      </c>
      <c r="F13" s="83"/>
      <c r="G13" s="84">
        <f>D13</f>
        <v>0</v>
      </c>
      <c r="H13" s="82" t="e">
        <f>(G10^2.5-H14^2.5)^0.4</f>
        <v>#DIV/0!</v>
      </c>
      <c r="I13" s="83"/>
      <c r="J13" s="84">
        <f>D13</f>
        <v>0</v>
      </c>
      <c r="K13" s="82" t="e">
        <f>(J10^2.5-K14^2.5)^0.4</f>
        <v>#DIV/0!</v>
      </c>
      <c r="N13" s="80"/>
      <c r="O13" s="79"/>
    </row>
    <row r="14" spans="2:15" x14ac:dyDescent="0.2">
      <c r="B14" s="72" t="s">
        <v>48</v>
      </c>
      <c r="D14" s="82" t="e">
        <f>(D10^2.5-D13^2.5)^0.4</f>
        <v>#DIV/0!</v>
      </c>
      <c r="E14" s="89"/>
      <c r="F14" s="83"/>
      <c r="G14" s="82" t="e">
        <f>(G10^2.5-G13^2.5)^0.4</f>
        <v>#DIV/0!</v>
      </c>
      <c r="H14" s="85">
        <f>E14</f>
        <v>0</v>
      </c>
      <c r="I14" s="83"/>
      <c r="J14" s="82" t="e">
        <f>(J10^2.5-J13^2.5)^0.4</f>
        <v>#DIV/0!</v>
      </c>
      <c r="K14" s="84">
        <f>E14</f>
        <v>0</v>
      </c>
      <c r="N14" s="78"/>
      <c r="O14" s="78"/>
    </row>
    <row r="15" spans="2:15" x14ac:dyDescent="0.2">
      <c r="B15" s="74"/>
      <c r="N15" s="78"/>
      <c r="O15" s="81"/>
    </row>
    <row r="16" spans="2:15" x14ac:dyDescent="0.2">
      <c r="B16" s="74"/>
      <c r="N16" s="78"/>
      <c r="O16" s="81"/>
    </row>
    <row r="17" spans="2:17" x14ac:dyDescent="0.2">
      <c r="B17" s="75" t="s">
        <v>26</v>
      </c>
      <c r="F17" s="62" t="s">
        <v>1</v>
      </c>
      <c r="M17" s="66" t="s">
        <v>13</v>
      </c>
      <c r="N17" s="66"/>
      <c r="O17" s="66"/>
    </row>
    <row r="18" spans="2:17" x14ac:dyDescent="0.2">
      <c r="D18" s="62" t="s">
        <v>1</v>
      </c>
      <c r="L18" s="73"/>
      <c r="M18" s="66" t="s">
        <v>14</v>
      </c>
      <c r="N18" s="66"/>
      <c r="O18" s="66"/>
    </row>
    <row r="19" spans="2:17" x14ac:dyDescent="0.2">
      <c r="B19" s="76" t="s">
        <v>27</v>
      </c>
      <c r="L19" s="73"/>
      <c r="M19" s="66" t="s">
        <v>15</v>
      </c>
      <c r="N19" s="73"/>
      <c r="O19" s="73"/>
    </row>
    <row r="20" spans="2:17" x14ac:dyDescent="0.2">
      <c r="L20" s="73"/>
      <c r="M20" s="66" t="s">
        <v>16</v>
      </c>
      <c r="N20" s="73"/>
      <c r="O20" s="73"/>
      <c r="Q20" s="62" t="s">
        <v>1</v>
      </c>
    </row>
    <row r="21" spans="2:17" x14ac:dyDescent="0.2">
      <c r="B21" s="77" t="s">
        <v>46</v>
      </c>
      <c r="L21" s="73"/>
      <c r="M21" s="73"/>
      <c r="N21" s="73"/>
      <c r="O21" s="73"/>
    </row>
    <row r="22" spans="2:17" x14ac:dyDescent="0.2">
      <c r="D22" s="65"/>
      <c r="E22" s="73"/>
      <c r="L22" s="73"/>
      <c r="M22" s="73"/>
      <c r="N22" s="73"/>
      <c r="O22" s="73"/>
    </row>
    <row r="23" spans="2:17" x14ac:dyDescent="0.2">
      <c r="L23" s="73"/>
      <c r="M23" s="73"/>
      <c r="N23" s="73"/>
      <c r="O23" s="73"/>
    </row>
    <row r="24" spans="2:17" x14ac:dyDescent="0.2">
      <c r="L24" s="73"/>
      <c r="M24" s="73"/>
      <c r="N24" s="73"/>
      <c r="O24" s="73"/>
    </row>
    <row r="114" spans="2:6" x14ac:dyDescent="0.2">
      <c r="B114" s="62" t="s">
        <v>1</v>
      </c>
      <c r="C114" s="62" t="s">
        <v>1</v>
      </c>
      <c r="D114" s="62" t="s">
        <v>1</v>
      </c>
      <c r="F114" s="62" t="s">
        <v>17</v>
      </c>
    </row>
    <row r="115" spans="2:6" x14ac:dyDescent="0.2">
      <c r="B115" s="62" t="s">
        <v>1</v>
      </c>
      <c r="C115" s="62" t="s">
        <v>1</v>
      </c>
      <c r="D115" s="62" t="s">
        <v>17</v>
      </c>
      <c r="F115" s="62" t="s">
        <v>17</v>
      </c>
    </row>
    <row r="116" spans="2:6" x14ac:dyDescent="0.2">
      <c r="B116" s="62" t="s">
        <v>1</v>
      </c>
      <c r="C116" s="62" t="s">
        <v>1</v>
      </c>
      <c r="D116" s="62" t="s">
        <v>1</v>
      </c>
      <c r="F116" s="62" t="s">
        <v>1</v>
      </c>
    </row>
    <row r="117" spans="2:6" x14ac:dyDescent="0.2">
      <c r="F117" s="62" t="s">
        <v>1</v>
      </c>
    </row>
  </sheetData>
  <sheetProtection password="C66A" sheet="1"/>
  <mergeCells count="1">
    <mergeCell ref="G5:J5"/>
  </mergeCells>
  <conditionalFormatting sqref="E12">
    <cfRule type="cellIs" dxfId="7" priority="8" stopIfTrue="1" operator="greaterThan">
      <formula>6</formula>
    </cfRule>
  </conditionalFormatting>
  <conditionalFormatting sqref="G12">
    <cfRule type="cellIs" dxfId="6" priority="7" stopIfTrue="1" operator="greaterThan">
      <formula>6</formula>
    </cfRule>
  </conditionalFormatting>
  <conditionalFormatting sqref="J12">
    <cfRule type="cellIs" dxfId="5" priority="6" stopIfTrue="1" operator="greaterThan">
      <formula>6</formula>
    </cfRule>
  </conditionalFormatting>
  <conditionalFormatting sqref="D14 G14 J14">
    <cfRule type="cellIs" dxfId="4" priority="5" stopIfTrue="1" operator="lessThan">
      <formula>2.36</formula>
    </cfRule>
  </conditionalFormatting>
  <conditionalFormatting sqref="E13">
    <cfRule type="cellIs" dxfId="3" priority="4" stopIfTrue="1" operator="lessThanOrEqual">
      <formula>3.119</formula>
    </cfRule>
  </conditionalFormatting>
  <conditionalFormatting sqref="D12">
    <cfRule type="cellIs" dxfId="2" priority="3" stopIfTrue="1" operator="greaterThan">
      <formula>6</formula>
    </cfRule>
  </conditionalFormatting>
  <conditionalFormatting sqref="H13">
    <cfRule type="cellIs" dxfId="1" priority="2" stopIfTrue="1" operator="lessThan">
      <formula>3.12</formula>
    </cfRule>
  </conditionalFormatting>
  <conditionalFormatting sqref="K13">
    <cfRule type="cellIs" dxfId="0" priority="1" stopIfTrue="1" operator="lessThan">
      <formula>3.12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K23" sqref="K23"/>
    </sheetView>
  </sheetViews>
  <sheetFormatPr defaultRowHeight="12.75" x14ac:dyDescent="0.2"/>
  <cols>
    <col min="1" max="1" width="11.28515625" bestFit="1" customWidth="1"/>
    <col min="2" max="2" width="10.7109375" bestFit="1" customWidth="1"/>
  </cols>
  <sheetData>
    <row r="1" spans="1:13" ht="15.95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.95" customHeight="1" x14ac:dyDescent="0.2">
      <c r="A2" s="56" t="s">
        <v>44</v>
      </c>
      <c r="B2" s="35"/>
      <c r="C2" s="35"/>
      <c r="D2" s="35" t="s">
        <v>0</v>
      </c>
      <c r="E2" s="35" t="s">
        <v>1</v>
      </c>
      <c r="F2" s="35" t="s">
        <v>1</v>
      </c>
      <c r="G2" s="35" t="s">
        <v>2</v>
      </c>
      <c r="H2" s="35"/>
      <c r="I2" s="35"/>
      <c r="J2" s="35" t="s">
        <v>3</v>
      </c>
      <c r="K2" s="35"/>
      <c r="L2" s="35"/>
      <c r="M2" s="36"/>
    </row>
    <row r="3" spans="1:13" ht="15.95" customHeight="1" x14ac:dyDescent="0.2">
      <c r="A3" s="37" t="s">
        <v>36</v>
      </c>
      <c r="B3" s="38" t="s">
        <v>37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5</v>
      </c>
      <c r="H3" s="38" t="s">
        <v>8</v>
      </c>
      <c r="I3" s="38" t="s">
        <v>41</v>
      </c>
      <c r="J3" s="38" t="s">
        <v>33</v>
      </c>
      <c r="K3" s="38" t="s">
        <v>38</v>
      </c>
      <c r="L3" s="38" t="s">
        <v>9</v>
      </c>
      <c r="M3" s="39" t="s">
        <v>24</v>
      </c>
    </row>
    <row r="4" spans="1:13" ht="15.95" customHeight="1" x14ac:dyDescent="0.2">
      <c r="A4" s="40" t="e">
        <f>D9*1000</f>
        <v>#DIV/0!</v>
      </c>
      <c r="B4" s="41">
        <f>(A9*1000)/2</f>
        <v>0</v>
      </c>
      <c r="C4" s="41"/>
      <c r="D4" s="41">
        <f>(('S603 Double Wall'!$D$8+'S603 Double Wall'!$D$6)*9.8*1000)/1000</f>
        <v>0</v>
      </c>
      <c r="E4" s="41">
        <v>203400000</v>
      </c>
      <c r="F4" s="41">
        <v>0.28699999999999998</v>
      </c>
      <c r="G4" s="41" t="e">
        <f>((0.807*E4*C4^2)/(A4*B4))*(((1-F4^2)^-3)*(C4/B4)^2)^0.25</f>
        <v>#DIV/0!</v>
      </c>
      <c r="H4" s="41" t="e">
        <f>D4-G4</f>
        <v>#DIV/0!</v>
      </c>
      <c r="I4" s="41" t="e">
        <f>((0.807*E4*C4^2)/(D4*B4))*(((1-F4^2)^-3)*(C4/B4)^2)^0.25</f>
        <v>#DIV/0!</v>
      </c>
      <c r="J4" s="41" t="e">
        <f>A4*(B4)^2*3.1416/1000/10000</f>
        <v>#DIV/0!</v>
      </c>
      <c r="K4" s="41" t="e">
        <f>(((D4*A4*(B4^1.5)*((1-(F4)^2)^0.75))/(0.807*E4))^0.4)</f>
        <v>#DIV/0!</v>
      </c>
      <c r="L4" s="41" t="e">
        <f>A4/(2*B4)</f>
        <v>#DIV/0!</v>
      </c>
      <c r="M4" s="42" t="e">
        <f>(((D4*A4)*((1-F4^2)^0.75)*(C4^2.5))/(0.807*E4))^0.667</f>
        <v>#DIV/0!</v>
      </c>
    </row>
    <row r="5" spans="1:13" ht="15.95" customHeight="1" x14ac:dyDescent="0.2">
      <c r="A5" s="40" t="e">
        <f>D10*1000</f>
        <v>#DIV/0!</v>
      </c>
      <c r="B5" s="41">
        <f>(A10*1000)/2</f>
        <v>0</v>
      </c>
      <c r="C5" s="41"/>
      <c r="D5" s="41">
        <f>(('S603 Double Wall'!$D$8+'S603 Double Wall'!$D$6)*9.8*1000)/1000</f>
        <v>0</v>
      </c>
      <c r="E5" s="41">
        <v>203400000</v>
      </c>
      <c r="F5" s="41">
        <v>0.28699999999999998</v>
      </c>
      <c r="G5" s="41" t="e">
        <f>((0.807*E5*C5^2)/(A5*B5))*(((1-F5^2)^-3)*(C5/B5)^2)^0.25</f>
        <v>#DIV/0!</v>
      </c>
      <c r="H5" s="41" t="e">
        <f>D5-G5</f>
        <v>#DIV/0!</v>
      </c>
      <c r="I5" s="41" t="e">
        <f>((0.807*E5*C5^2)/(D5*B5))*(((1-F5^2)^-3)*(C5/B5)^2)^0.25</f>
        <v>#DIV/0!</v>
      </c>
      <c r="J5" s="41" t="e">
        <f>A5*(B5)^2*3.1416/1000/10000</f>
        <v>#DIV/0!</v>
      </c>
      <c r="K5" s="41" t="e">
        <f>(((D5*A5)*((1-(F5)^2)^0.75)*(B5^1.5))/(0.807*E5))^0.4</f>
        <v>#DIV/0!</v>
      </c>
      <c r="L5" s="41" t="e">
        <f>A5/(2*B5)</f>
        <v>#DIV/0!</v>
      </c>
      <c r="M5" s="42" t="e">
        <f>(((D5*A5)*((1-F5^2)^0.75)*(C5^2.5))/(0.807*E5))^0.667</f>
        <v>#DIV/0!</v>
      </c>
    </row>
    <row r="6" spans="1:13" ht="15.95" customHeight="1" x14ac:dyDescent="0.2">
      <c r="A6" s="43" t="e">
        <f>D11*1000</f>
        <v>#DIV/0!</v>
      </c>
      <c r="B6" s="44">
        <f>(A11*1000)/2</f>
        <v>0</v>
      </c>
      <c r="C6" s="44"/>
      <c r="D6" s="44">
        <f>(('S603 Double Wall'!$D$8+'S603 Double Wall'!$D$6)*9.8*1000)/1000</f>
        <v>0</v>
      </c>
      <c r="E6" s="44">
        <v>203400000</v>
      </c>
      <c r="F6" s="44">
        <v>0.28699999999999998</v>
      </c>
      <c r="G6" s="44" t="e">
        <f>((0.807*E6*C6^2)/(A6*B6))*(((1-F6^2)^-3)*(C6/B6)^2)^0.25</f>
        <v>#DIV/0!</v>
      </c>
      <c r="H6" s="44" t="e">
        <f>D6-G6</f>
        <v>#DIV/0!</v>
      </c>
      <c r="I6" s="44" t="e">
        <f>((0.807*E6*C6^2)/(D6*B6))*(((1-F6^2)^-3)*(C6/B6)^2)^0.25</f>
        <v>#DIV/0!</v>
      </c>
      <c r="J6" s="44" t="e">
        <f>A6*(B6)^2*3.1416/1000/10000</f>
        <v>#DIV/0!</v>
      </c>
      <c r="K6" s="44" t="e">
        <f>(((D6*A6)*((1-(F6)^2)^0.75)*(B6^1.5))/(0.807*E6))^0.4</f>
        <v>#DIV/0!</v>
      </c>
      <c r="L6" s="44" t="e">
        <f>A6/(2*B6)</f>
        <v>#DIV/0!</v>
      </c>
      <c r="M6" s="45" t="e">
        <f>(((D6*A6)*((1-F6^2)^0.75)*(C6^2.5))/(0.807*E6))^0.667</f>
        <v>#DIV/0!</v>
      </c>
    </row>
    <row r="7" spans="1:13" ht="15.95" customHeight="1" x14ac:dyDescent="0.2">
      <c r="A7" s="34"/>
      <c r="B7" s="34"/>
      <c r="C7" s="34"/>
      <c r="D7" s="41"/>
      <c r="E7" s="34"/>
      <c r="F7" s="41">
        <v>203400000</v>
      </c>
      <c r="G7" s="34"/>
      <c r="H7" s="34"/>
      <c r="I7" s="34"/>
      <c r="J7" s="41">
        <f>A7*(B7)^2*3.1416/1000/10000</f>
        <v>0</v>
      </c>
      <c r="K7" s="34"/>
      <c r="L7" s="34"/>
      <c r="M7" s="34"/>
    </row>
    <row r="8" spans="1:13" ht="15.95" customHeight="1" x14ac:dyDescent="0.2">
      <c r="A8" s="46" t="s">
        <v>32</v>
      </c>
      <c r="B8" s="47" t="s">
        <v>33</v>
      </c>
      <c r="C8" s="47" t="s">
        <v>34</v>
      </c>
      <c r="D8" s="47" t="s">
        <v>35</v>
      </c>
      <c r="E8" s="47" t="s">
        <v>40</v>
      </c>
      <c r="F8" s="48" t="s">
        <v>11</v>
      </c>
      <c r="G8" s="49" t="s">
        <v>38</v>
      </c>
      <c r="H8" s="34"/>
      <c r="I8" s="34"/>
      <c r="J8" s="34"/>
      <c r="K8" s="34"/>
      <c r="L8" s="34"/>
      <c r="M8" s="34"/>
    </row>
    <row r="9" spans="1:13" ht="15.95" customHeight="1" x14ac:dyDescent="0.2">
      <c r="A9" s="50">
        <f>'S603 Double Wall'!D8</f>
        <v>0</v>
      </c>
      <c r="B9" s="41">
        <f>'S603 Double Wall'!D7</f>
        <v>0</v>
      </c>
      <c r="C9" s="41">
        <f>3.1416*(A9/2)^2</f>
        <v>0</v>
      </c>
      <c r="D9" s="41" t="e">
        <f>B9/C9/1000</f>
        <v>#DIV/0!</v>
      </c>
      <c r="E9" s="41">
        <f>A9/2</f>
        <v>0</v>
      </c>
      <c r="F9" s="41" t="e">
        <f>D9/(A9)</f>
        <v>#DIV/0!</v>
      </c>
      <c r="G9" s="42" t="e">
        <f>K4</f>
        <v>#DIV/0!</v>
      </c>
      <c r="H9" s="34"/>
      <c r="I9" s="34"/>
      <c r="J9" s="34"/>
      <c r="K9" s="34"/>
      <c r="L9" s="34"/>
      <c r="M9" s="34"/>
    </row>
    <row r="10" spans="1:13" ht="15.95" customHeight="1" x14ac:dyDescent="0.2">
      <c r="A10" s="50">
        <f>'S603 Double Wall'!D8</f>
        <v>0</v>
      </c>
      <c r="B10" s="41">
        <f>'S603 Double Wall'!D7*0.8</f>
        <v>0</v>
      </c>
      <c r="C10" s="41">
        <f>3.1416*(A10/2)^2</f>
        <v>0</v>
      </c>
      <c r="D10" s="41" t="e">
        <f>B10/C10/1000</f>
        <v>#DIV/0!</v>
      </c>
      <c r="E10" s="41">
        <f>A10/2</f>
        <v>0</v>
      </c>
      <c r="F10" s="41" t="e">
        <f>D10/(A10)</f>
        <v>#DIV/0!</v>
      </c>
      <c r="G10" s="42" t="e">
        <f>K5</f>
        <v>#DIV/0!</v>
      </c>
      <c r="H10" s="34"/>
      <c r="I10" s="34"/>
      <c r="J10" s="34"/>
      <c r="K10" s="34"/>
      <c r="L10" s="34"/>
      <c r="M10" s="34"/>
    </row>
    <row r="11" spans="1:13" ht="15.95" customHeight="1" x14ac:dyDescent="0.2">
      <c r="A11" s="51">
        <f>'S603 Double Wall'!D8</f>
        <v>0</v>
      </c>
      <c r="B11" s="44">
        <f>'S603 Double Wall'!D7*0.7143</f>
        <v>0</v>
      </c>
      <c r="C11" s="44">
        <f>3.1416*(A11/2)^2</f>
        <v>0</v>
      </c>
      <c r="D11" s="44" t="e">
        <f>B11/C11/1000</f>
        <v>#DIV/0!</v>
      </c>
      <c r="E11" s="44">
        <f>A11/2</f>
        <v>0</v>
      </c>
      <c r="F11" s="44" t="e">
        <f>D11/(A11)</f>
        <v>#DIV/0!</v>
      </c>
      <c r="G11" s="45" t="e">
        <f>K6</f>
        <v>#DIV/0!</v>
      </c>
      <c r="H11" s="34"/>
      <c r="I11" s="34"/>
      <c r="J11" s="34"/>
      <c r="K11" s="34"/>
      <c r="L11" s="34"/>
      <c r="M11" s="34"/>
    </row>
    <row r="15" spans="1:13" x14ac:dyDescent="0.2">
      <c r="A15" s="55" t="s">
        <v>43</v>
      </c>
      <c r="B15" s="19"/>
      <c r="C15" s="19"/>
      <c r="D15" s="19" t="s">
        <v>0</v>
      </c>
      <c r="E15" s="19" t="s">
        <v>1</v>
      </c>
      <c r="F15" s="19" t="s">
        <v>1</v>
      </c>
      <c r="G15" s="19" t="s">
        <v>2</v>
      </c>
      <c r="H15" s="19"/>
      <c r="I15" s="19"/>
      <c r="J15" s="19" t="s">
        <v>3</v>
      </c>
      <c r="K15" s="19"/>
      <c r="L15" s="19"/>
      <c r="M15" s="20"/>
    </row>
    <row r="16" spans="1:13" x14ac:dyDescent="0.2">
      <c r="A16" s="21" t="s">
        <v>36</v>
      </c>
      <c r="B16" s="11" t="s">
        <v>37</v>
      </c>
      <c r="C16" s="11"/>
      <c r="D16" s="11" t="s">
        <v>5</v>
      </c>
      <c r="E16" s="11" t="s">
        <v>6</v>
      </c>
      <c r="F16" s="11" t="s">
        <v>7</v>
      </c>
      <c r="G16" s="11" t="s">
        <v>5</v>
      </c>
      <c r="H16" s="11" t="s">
        <v>8</v>
      </c>
      <c r="I16" s="11" t="s">
        <v>41</v>
      </c>
      <c r="J16" s="11" t="s">
        <v>33</v>
      </c>
      <c r="K16" s="11" t="s">
        <v>38</v>
      </c>
      <c r="L16" s="11" t="s">
        <v>9</v>
      </c>
      <c r="M16" s="22" t="s">
        <v>24</v>
      </c>
    </row>
    <row r="17" spans="1:13" x14ac:dyDescent="0.2">
      <c r="A17" s="23" t="e">
        <f>D22*1000</f>
        <v>#DIV/0!</v>
      </c>
      <c r="B17" s="7">
        <f>(A22*1000)/2</f>
        <v>0</v>
      </c>
      <c r="C17" s="7"/>
      <c r="D17" s="7">
        <f>(('S603 Single Wall'!$D$5+'S603 Single Wall'!$D$7)*9.8*1000)/1000</f>
        <v>0</v>
      </c>
      <c r="E17" s="7">
        <v>203400000</v>
      </c>
      <c r="F17" s="7">
        <v>0.28699999999999998</v>
      </c>
      <c r="G17" s="7" t="e">
        <f>((0.807*E17*C17^2)/(A17*B17))*(((1-F17^2)^-3)*(C17/B17)^2)^0.25</f>
        <v>#DIV/0!</v>
      </c>
      <c r="H17" s="7" t="e">
        <f>D17-G17</f>
        <v>#DIV/0!</v>
      </c>
      <c r="I17" s="7" t="e">
        <f>((0.807*E17*C17^2)/(D17*B17))*(((1-F17^2)^-3)*(C17/B17)^2)^0.25</f>
        <v>#DIV/0!</v>
      </c>
      <c r="J17" s="7" t="e">
        <f>A17*(B17)^2*3.1416/1000/10000</f>
        <v>#DIV/0!</v>
      </c>
      <c r="K17" s="7" t="e">
        <f>(((D17*A17*(B17^1.5)*((1-(F17)^2)^0.75))/(0.807*E17))^0.4)</f>
        <v>#DIV/0!</v>
      </c>
      <c r="L17" s="7" t="e">
        <f>A17/(2*B17)</f>
        <v>#DIV/0!</v>
      </c>
      <c r="M17" s="24" t="e">
        <f>(((D17*A17)*((1-F17^2)^0.75)*(C17^2.5))/(0.807*E17))^0.667</f>
        <v>#DIV/0!</v>
      </c>
    </row>
    <row r="18" spans="1:13" x14ac:dyDescent="0.2">
      <c r="A18" s="23" t="e">
        <f>D23*1000</f>
        <v>#DIV/0!</v>
      </c>
      <c r="B18" s="7">
        <f>(A23*1000)/2</f>
        <v>0</v>
      </c>
      <c r="C18" s="7"/>
      <c r="D18" s="7">
        <f>(('S603 Single Wall'!$D$5+'S603 Single Wall'!$D$7)*9.8*1000)/1000</f>
        <v>0</v>
      </c>
      <c r="E18" s="7">
        <v>203400000</v>
      </c>
      <c r="F18" s="7">
        <v>0.28699999999999998</v>
      </c>
      <c r="G18" s="7" t="e">
        <f>((0.807*E18*C18^2)/(A18*B18))*(((1-F18^2)^-3)*(C18/B18)^2)^0.25</f>
        <v>#DIV/0!</v>
      </c>
      <c r="H18" s="7" t="e">
        <f>D18-G18</f>
        <v>#DIV/0!</v>
      </c>
      <c r="I18" s="7" t="e">
        <f>((0.807*E18*C18^2)/(D18*B18))*(((1-F18^2)^-3)*(C18/B18)^2)^0.25</f>
        <v>#DIV/0!</v>
      </c>
      <c r="J18" s="7" t="e">
        <f>A18*(B18)^2*3.1416/1000/10000</f>
        <v>#DIV/0!</v>
      </c>
      <c r="K18" s="7" t="e">
        <f>(((D18*A18)*((1-(F18)^2)^0.75)*(B18^1.5))/(0.807*E18))^0.4</f>
        <v>#DIV/0!</v>
      </c>
      <c r="L18" s="7" t="e">
        <f>A18/(2*B18)</f>
        <v>#DIV/0!</v>
      </c>
      <c r="M18" s="24" t="e">
        <f>(((D18*A18)*((1-F18^2)^0.75)*(C18^2.5))/(0.807*E18))^0.667</f>
        <v>#DIV/0!</v>
      </c>
    </row>
    <row r="19" spans="1:13" x14ac:dyDescent="0.2">
      <c r="A19" s="25" t="e">
        <f>D24*1000</f>
        <v>#DIV/0!</v>
      </c>
      <c r="B19" s="26">
        <f>(A24*1000)/2</f>
        <v>0</v>
      </c>
      <c r="C19" s="26"/>
      <c r="D19" s="7">
        <f>(('S603 Single Wall'!$D$5+'S603 Single Wall'!$D$7)*9.8*1000)/1000</f>
        <v>0</v>
      </c>
      <c r="E19" s="26">
        <v>203400000</v>
      </c>
      <c r="F19" s="26">
        <v>0.28699999999999998</v>
      </c>
      <c r="G19" s="26" t="e">
        <f>((0.807*E19*C19^2)/(A19*B19))*(((1-F19^2)^-3)*(C19/B19)^2)^0.25</f>
        <v>#DIV/0!</v>
      </c>
      <c r="H19" s="26" t="e">
        <f>D19-G19</f>
        <v>#DIV/0!</v>
      </c>
      <c r="I19" s="26" t="e">
        <f>((0.807*E19*C19^2)/(D19*B19))*(((1-F19^2)^-3)*(C19/B19)^2)^0.25</f>
        <v>#DIV/0!</v>
      </c>
      <c r="J19" s="26" t="e">
        <f>A19*(B19)^2*3.1416/1000/10000</f>
        <v>#DIV/0!</v>
      </c>
      <c r="K19" s="26" t="e">
        <f>(((D19*A19)*((1-(F19)^2)^0.75)*(B19^1.5))/(0.807*E19))^0.4</f>
        <v>#DIV/0!</v>
      </c>
      <c r="L19" s="26" t="e">
        <f>A19/(2*B19)</f>
        <v>#DIV/0!</v>
      </c>
      <c r="M19" s="27" t="e">
        <f>(((D19*A19)*((1-F19^2)^0.75)*(C19^2.5))/(0.807*E19))^0.667</f>
        <v>#DIV/0!</v>
      </c>
    </row>
    <row r="20" spans="1:13" x14ac:dyDescent="0.2">
      <c r="A20" s="4"/>
      <c r="B20" s="4"/>
      <c r="C20" s="4"/>
      <c r="D20" s="7">
        <f>(('S603 Single Wall'!$D$5+'S603 Single Wall'!$D$7)*9.8*1000)/1000</f>
        <v>0</v>
      </c>
      <c r="E20" s="4"/>
      <c r="F20" s="7">
        <v>203400000</v>
      </c>
      <c r="G20" s="4"/>
      <c r="H20" s="4"/>
      <c r="I20" s="4"/>
      <c r="J20" s="7">
        <f>A20*(B20)^2*3.1416/1000/10000</f>
        <v>0</v>
      </c>
      <c r="K20" s="4"/>
      <c r="L20" s="4"/>
      <c r="M20" s="4"/>
    </row>
    <row r="21" spans="1:13" ht="14.25" x14ac:dyDescent="0.2">
      <c r="A21" s="28" t="s">
        <v>32</v>
      </c>
      <c r="B21" s="29" t="s">
        <v>33</v>
      </c>
      <c r="C21" s="29" t="s">
        <v>34</v>
      </c>
      <c r="D21" s="29" t="s">
        <v>35</v>
      </c>
      <c r="E21" s="29" t="s">
        <v>40</v>
      </c>
      <c r="F21" s="30" t="s">
        <v>11</v>
      </c>
      <c r="G21" s="31" t="s">
        <v>38</v>
      </c>
      <c r="H21" s="4"/>
      <c r="I21" s="4"/>
      <c r="J21" s="4"/>
      <c r="K21" s="4"/>
      <c r="L21" s="4"/>
      <c r="M21" s="4"/>
    </row>
    <row r="22" spans="1:13" x14ac:dyDescent="0.2">
      <c r="A22" s="32">
        <f>'S603 Single Wall'!D7</f>
        <v>0</v>
      </c>
      <c r="B22" s="7">
        <f>'S603 Single Wall'!D6</f>
        <v>0</v>
      </c>
      <c r="C22" s="7">
        <f>3.1416*(A22/2)^2</f>
        <v>0</v>
      </c>
      <c r="D22" s="7" t="e">
        <f>B22/C22/1000</f>
        <v>#DIV/0!</v>
      </c>
      <c r="E22" s="7">
        <f>A22/2</f>
        <v>0</v>
      </c>
      <c r="F22" s="7" t="e">
        <f>D22/(A22)</f>
        <v>#DIV/0!</v>
      </c>
      <c r="G22" s="24" t="e">
        <f>K17</f>
        <v>#DIV/0!</v>
      </c>
      <c r="H22" s="4"/>
      <c r="I22" s="4"/>
      <c r="J22" s="4"/>
      <c r="K22" s="4"/>
      <c r="L22" s="4"/>
      <c r="M22" s="4"/>
    </row>
    <row r="23" spans="1:13" x14ac:dyDescent="0.2">
      <c r="A23" s="32">
        <f>'S603 Single Wall'!D7</f>
        <v>0</v>
      </c>
      <c r="B23" s="7">
        <f>'S603 Single Wall'!D6*0.8</f>
        <v>0</v>
      </c>
      <c r="C23" s="7">
        <f>3.1416*(A23/2)^2</f>
        <v>0</v>
      </c>
      <c r="D23" s="7" t="e">
        <f>B23/C23/1000</f>
        <v>#DIV/0!</v>
      </c>
      <c r="E23" s="7">
        <f>A23/2</f>
        <v>0</v>
      </c>
      <c r="F23" s="26" t="e">
        <f>D23/(A23)</f>
        <v>#DIV/0!</v>
      </c>
      <c r="G23" s="24" t="e">
        <f>K18</f>
        <v>#DIV/0!</v>
      </c>
      <c r="H23" s="4"/>
      <c r="I23" s="4"/>
      <c r="J23" s="4"/>
      <c r="K23" s="4"/>
      <c r="L23" s="4"/>
      <c r="M23" s="4"/>
    </row>
    <row r="24" spans="1:13" x14ac:dyDescent="0.2">
      <c r="A24" s="33">
        <f>'S603 Single Wall'!D7</f>
        <v>0</v>
      </c>
      <c r="B24" s="26">
        <f>'S603 Single Wall'!D6*0.7143</f>
        <v>0</v>
      </c>
      <c r="C24" s="26">
        <f>3.1416*(A24/2)^2</f>
        <v>0</v>
      </c>
      <c r="D24" s="26" t="e">
        <f>B24/C24/1000</f>
        <v>#DIV/0!</v>
      </c>
      <c r="E24" s="26">
        <f>A24/2</f>
        <v>0</v>
      </c>
      <c r="F24" s="26" t="e">
        <f>D24/(A24)</f>
        <v>#DIV/0!</v>
      </c>
      <c r="G24" s="27" t="e">
        <f>K19</f>
        <v>#DIV/0!</v>
      </c>
      <c r="H24" s="4"/>
      <c r="I24" s="4"/>
      <c r="J24" s="4"/>
      <c r="K24" s="4"/>
      <c r="L24" s="4"/>
      <c r="M24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0FEA338100D40BCD54F2C271A5646" ma:contentTypeVersion="15" ma:contentTypeDescription="Create a new document." ma:contentTypeScope="" ma:versionID="87e4574c898d0157e664b1ab89bdc5b0">
  <xsd:schema xmlns:xsd="http://www.w3.org/2001/XMLSchema" xmlns:xs="http://www.w3.org/2001/XMLSchema" xmlns:p="http://schemas.microsoft.com/office/2006/metadata/properties" xmlns:ns1="http://schemas.microsoft.com/sharepoint/v3" xmlns:ns2="5208039a-e0ad-4fb9-93f4-5d327c6b5ed6" xmlns:ns3="f577bf94-8084-44fc-bb88-389f43dd31f5" xmlns:ns4="6a281164-9e3b-490a-bfa0-2f4ebabfa410" targetNamespace="http://schemas.microsoft.com/office/2006/metadata/properties" ma:root="true" ma:fieldsID="d2966f9ab54eff95ffa6f8e4e40770dd" ns1:_="" ns2:_="" ns3:_="" ns4:_="">
    <xsd:import namespace="http://schemas.microsoft.com/sharepoint/v3"/>
    <xsd:import namespace="5208039a-e0ad-4fb9-93f4-5d327c6b5ed6"/>
    <xsd:import namespace="f577bf94-8084-44fc-bb88-389f43dd31f5"/>
    <xsd:import namespace="6a281164-9e3b-490a-bfa0-2f4ebabfa4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Description0" minOccurs="0"/>
                <xsd:element ref="ns1:_ip_UnifiedCompliancePolicyProperties" minOccurs="0"/>
                <xsd:element ref="ns1:_ip_UnifiedCompliancePolicyUIAction" minOccurs="0"/>
                <xsd:element ref="ns4:LastSharedByUser" minOccurs="0"/>
                <xsd:element ref="ns4:LastSharedByTime" minOccurs="0"/>
                <xsd:element ref="ns3:MediaServiceMetadata" minOccurs="0"/>
                <xsd:element ref="ns3:MediaServiceFastMetadata" minOccurs="0"/>
                <xsd:element ref="ns4:TaxKeywordTaxHTField" minOccurs="0"/>
                <xsd:element ref="ns4:TaxCatchAll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8039a-e0ad-4fb9-93f4-5d327c6b5e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7bf94-8084-44fc-bb88-389f43dd31f5" elementFormDefault="qualified">
    <xsd:import namespace="http://schemas.microsoft.com/office/2006/documentManagement/types"/>
    <xsd:import namespace="http://schemas.microsoft.com/office/infopath/2007/PartnerControls"/>
    <xsd:element name="Description0" ma:index="9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81164-9e3b-490a-bfa0-2f4ebabfa410" elementFormDefault="qualified">
    <xsd:import namespace="http://schemas.microsoft.com/office/2006/documentManagement/types"/>
    <xsd:import namespace="http://schemas.microsoft.com/office/infopath/2007/PartnerControls"/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44937bdf-42e3-4142-868d-c06716fb8cc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ddb74305-86c9-44b9-865b-9929e9a567a1}" ma:internalName="TaxCatchAll" ma:showField="CatchAllData" ma:web="6a281164-9e3b-490a-bfa0-2f4ebabfa4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scription0 xmlns="f577bf94-8084-44fc-bb88-389f43dd31f5" xsi:nil="true"/>
    <_ip_UnifiedCompliancePolicyProperties xmlns="http://schemas.microsoft.com/sharepoint/v3" xsi:nil="true"/>
    <TaxKeywordTaxHTField xmlns="6a281164-9e3b-490a-bfa0-2f4ebabfa410">
      <Terms xmlns="http://schemas.microsoft.com/office/infopath/2007/PartnerControls"/>
    </TaxKeywordTaxHTField>
    <TaxCatchAll xmlns="6a281164-9e3b-490a-bfa0-2f4ebabfa410"/>
  </documentManagement>
</p:properties>
</file>

<file path=customXml/itemProps1.xml><?xml version="1.0" encoding="utf-8"?>
<ds:datastoreItem xmlns:ds="http://schemas.openxmlformats.org/officeDocument/2006/customXml" ds:itemID="{D125F079-4416-4E44-82EC-E853A7A1C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08039a-e0ad-4fb9-93f4-5d327c6b5ed6"/>
    <ds:schemaRef ds:uri="f577bf94-8084-44fc-bb88-389f43dd31f5"/>
    <ds:schemaRef ds:uri="6a281164-9e3b-490a-bfa0-2f4ebabfa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984FB-AD56-4FDE-9A22-7F27A63BE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9BD6B-D792-4D40-B3B0-37D889C3E4E0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f577bf94-8084-44fc-bb88-389f43dd31f5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a281164-9e3b-490a-bfa0-2f4ebabfa410"/>
    <ds:schemaRef ds:uri="5208039a-e0ad-4fb9-93f4-5d327c6b5ed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S603 Single Wall</vt:lpstr>
      <vt:lpstr>S603 Double Wall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BUCKLING TABLE</dc:title>
  <dc:creator>engineering systems</dc:creator>
  <cp:lastModifiedBy>Dallman, Kristen</cp:lastModifiedBy>
  <cp:lastPrinted>2004-02-17T22:12:21Z</cp:lastPrinted>
  <dcterms:created xsi:type="dcterms:W3CDTF">2014-10-09T13:37:06Z</dcterms:created>
  <dcterms:modified xsi:type="dcterms:W3CDTF">2018-12-11T21:08:22Z</dcterms:modified>
</cp:coreProperties>
</file>